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730"/>
  <workbookPr/>
  <mc:AlternateContent xmlns:mc="http://schemas.openxmlformats.org/markup-compatibility/2006">
    <mc:Choice Requires="x15">
      <x15ac:absPath xmlns:x15ac="http://schemas.microsoft.com/office/spreadsheetml/2010/11/ac" url="F:\Desktop\"/>
    </mc:Choice>
  </mc:AlternateContent>
  <bookViews>
    <workbookView xWindow="0" yWindow="0" windowWidth="16410" windowHeight="10560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62913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58" i="3" l="1"/>
  <c r="E58" i="3"/>
  <c r="D58" i="3"/>
  <c r="C58" i="3"/>
  <c r="AG58" i="3"/>
  <c r="AE58" i="3"/>
  <c r="W58" i="3"/>
  <c r="U58" i="3"/>
  <c r="R58" i="3"/>
  <c r="S58" i="3" s="1"/>
  <c r="AF58" i="3" s="1"/>
  <c r="Q58" i="3"/>
  <c r="P58" i="3"/>
  <c r="L58" i="3"/>
  <c r="N58" i="3"/>
  <c r="M58" i="3"/>
  <c r="K58" i="3"/>
  <c r="B58" i="3"/>
  <c r="A58" i="3"/>
  <c r="P1608" i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8" i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R1608" i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H1610" i="1"/>
  <c r="H1611" i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A1610" i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B1610" i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N1626" i="1"/>
  <c r="M1626" i="1"/>
  <c r="N1627" i="1"/>
  <c r="M1627" i="1"/>
  <c r="N1624" i="1"/>
  <c r="M1624" i="1"/>
  <c r="Q1601" i="1"/>
  <c r="Q1602" i="1" s="1"/>
  <c r="Q1603" i="1" s="1"/>
  <c r="Q1604" i="1" s="1"/>
  <c r="Q1605" i="1" s="1"/>
  <c r="Q1606" i="1" s="1"/>
  <c r="Q1607" i="1" s="1"/>
  <c r="B1601" i="1"/>
  <c r="B1602" i="1" s="1"/>
  <c r="B1603" i="1" s="1"/>
  <c r="B1604" i="1" s="1"/>
  <c r="B1605" i="1" s="1"/>
  <c r="B1606" i="1" s="1"/>
  <c r="B1607" i="1" s="1"/>
  <c r="B1608" i="1" s="1"/>
  <c r="B1609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N1605" i="1"/>
  <c r="M1605" i="1"/>
  <c r="S1604" i="1"/>
  <c r="N1604" i="1"/>
  <c r="M1604" i="1"/>
  <c r="N1603" i="1"/>
  <c r="M1603" i="1"/>
  <c r="N1601" i="1"/>
  <c r="M1601" i="1"/>
  <c r="N1602" i="1"/>
  <c r="M1602" i="1"/>
  <c r="S1600" i="1"/>
  <c r="R1600" i="1"/>
  <c r="R1601" i="1" s="1"/>
  <c r="R1602" i="1" s="1"/>
  <c r="R1603" i="1" s="1"/>
  <c r="R1604" i="1" s="1"/>
  <c r="R1605" i="1" s="1"/>
  <c r="R1606" i="1" s="1"/>
  <c r="R1607" i="1" s="1"/>
  <c r="P1600" i="1"/>
  <c r="P1601" i="1" s="1"/>
  <c r="P1602" i="1" s="1"/>
  <c r="P1603" i="1" s="1"/>
  <c r="P1604" i="1" s="1"/>
  <c r="P1605" i="1" s="1"/>
  <c r="P1606" i="1" s="1"/>
  <c r="P1607" i="1" s="1"/>
  <c r="N1600" i="1"/>
  <c r="M1600" i="1"/>
  <c r="O58" i="3" l="1"/>
  <c r="H58" i="3"/>
  <c r="I58" i="3"/>
  <c r="S1602" i="1"/>
  <c r="S1606" i="1" s="1"/>
  <c r="C57" i="3"/>
  <c r="L57" i="3" s="1"/>
  <c r="AG57" i="3"/>
  <c r="W57" i="3"/>
  <c r="U57" i="3"/>
  <c r="B57" i="3"/>
  <c r="A57" i="3"/>
  <c r="AE57" i="3" s="1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AE56" i="3"/>
  <c r="W56" i="3"/>
  <c r="U56" i="3"/>
  <c r="B56" i="3"/>
  <c r="A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E56" i="3" l="1"/>
  <c r="H56" i="3" s="1"/>
  <c r="E57" i="3"/>
  <c r="N57" i="3" s="1"/>
  <c r="D56" i="3"/>
  <c r="D57" i="3"/>
  <c r="S1572" i="1"/>
  <c r="S1576" i="1" s="1"/>
  <c r="S1543" i="1"/>
  <c r="S1547" i="1" s="1"/>
  <c r="W55" i="3"/>
  <c r="M57" i="3" l="1"/>
  <c r="K57" i="3"/>
  <c r="O57" i="3" s="1"/>
  <c r="M56" i="3"/>
  <c r="N56" i="3"/>
  <c r="I56" i="3"/>
  <c r="K56" i="3"/>
  <c r="H57" i="3"/>
  <c r="I57" i="3"/>
  <c r="N1516" i="1"/>
  <c r="M1516" i="1"/>
  <c r="O56" i="3" l="1"/>
  <c r="P57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D55" i="3" l="1"/>
  <c r="E55" i="3"/>
  <c r="N55" i="3" s="1"/>
  <c r="S1513" i="1"/>
  <c r="S1517" i="1" s="1"/>
  <c r="C54" i="3"/>
  <c r="L54" i="3" s="1"/>
  <c r="AG54" i="3"/>
  <c r="K55" i="3" l="1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A1605" i="1" s="1"/>
  <c r="A1606" i="1" s="1"/>
  <c r="A1607" i="1" s="1"/>
  <c r="A1608" i="1" s="1"/>
  <c r="A1609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/>
  <c r="B7" i="3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A3" i="3"/>
  <c r="A4" i="3" s="1"/>
  <c r="A5" i="3" s="1"/>
  <c r="A6" i="3"/>
  <c r="A7" i="3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/>
  <c r="AC24" i="3"/>
  <c r="AC19" i="3" s="1"/>
  <c r="AC27" i="3"/>
  <c r="AA24" i="3"/>
  <c r="AA27" i="3"/>
  <c r="AC25" i="3"/>
  <c r="AA25" i="3"/>
  <c r="AA19" i="3" s="1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D35" i="3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/>
  <c r="A8" i="5"/>
  <c r="A12" i="5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AB19" i="3" s="1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O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/>
  <c r="G75" i="4"/>
  <c r="H75" i="4"/>
  <c r="G74" i="4"/>
  <c r="H74" i="4"/>
  <c r="G73" i="4"/>
  <c r="H73" i="4"/>
  <c r="G72" i="4"/>
  <c r="H72" i="4" s="1"/>
  <c r="I72" i="4"/>
  <c r="G71" i="4"/>
  <c r="H71" i="4"/>
  <c r="G70" i="4"/>
  <c r="H70" i="4" s="1"/>
  <c r="I70" i="4"/>
  <c r="G69" i="4"/>
  <c r="I69" i="4"/>
  <c r="G68" i="4"/>
  <c r="H68" i="4" s="1"/>
  <c r="I68" i="4"/>
  <c r="G67" i="4"/>
  <c r="H67" i="4"/>
  <c r="G66" i="4"/>
  <c r="H66" i="4" s="1"/>
  <c r="I66" i="4"/>
  <c r="G65" i="4"/>
  <c r="H65" i="4"/>
  <c r="G64" i="4"/>
  <c r="H64" i="4" s="1"/>
  <c r="I64" i="4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5" i="4"/>
  <c r="I74" i="4"/>
  <c r="I71" i="4"/>
  <c r="I67" i="4"/>
  <c r="I63" i="4"/>
  <c r="H69" i="4"/>
  <c r="I65" i="4"/>
  <c r="I73" i="4"/>
  <c r="H76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/>
  <c r="G60" i="4"/>
  <c r="I60" i="4"/>
  <c r="G59" i="4"/>
  <c r="H59" i="4"/>
  <c r="G58" i="4"/>
  <c r="I58" i="4" s="1"/>
  <c r="H58" i="4"/>
  <c r="G57" i="4"/>
  <c r="I57" i="4"/>
  <c r="G56" i="4"/>
  <c r="H56" i="4" s="1"/>
  <c r="I56" i="4"/>
  <c r="G55" i="4"/>
  <c r="H55" i="4"/>
  <c r="G54" i="4"/>
  <c r="H54" i="4" s="1"/>
  <c r="I54" i="4"/>
  <c r="G53" i="4"/>
  <c r="I53" i="4"/>
  <c r="G52" i="4"/>
  <c r="H52" i="4" s="1"/>
  <c r="I52" i="4"/>
  <c r="G51" i="4"/>
  <c r="I51" i="4"/>
  <c r="G50" i="4"/>
  <c r="I50" i="4"/>
  <c r="G49" i="4"/>
  <c r="I49" i="4"/>
  <c r="G48" i="4"/>
  <c r="H48" i="4" s="1"/>
  <c r="I48" i="4"/>
  <c r="G47" i="4"/>
  <c r="I47" i="4"/>
  <c r="I55" i="4"/>
  <c r="H50" i="4"/>
  <c r="I59" i="4"/>
  <c r="I61" i="4"/>
  <c r="H60" i="4"/>
  <c r="H57" i="4"/>
  <c r="H53" i="4"/>
  <c r="H51" i="4"/>
  <c r="H49" i="4"/>
  <c r="H47" i="4"/>
  <c r="G46" i="4"/>
  <c r="I46" i="4"/>
  <c r="G45" i="4"/>
  <c r="H45" i="4" s="1"/>
  <c r="G44" i="4"/>
  <c r="I44" i="4"/>
  <c r="G43" i="4"/>
  <c r="I43" i="4" s="1"/>
  <c r="G42" i="4"/>
  <c r="I42" i="4"/>
  <c r="G41" i="4"/>
  <c r="H41" i="4" s="1"/>
  <c r="G40" i="4"/>
  <c r="I40" i="4"/>
  <c r="G39" i="4"/>
  <c r="G38" i="4"/>
  <c r="I38" i="4"/>
  <c r="G37" i="4"/>
  <c r="G36" i="4"/>
  <c r="I36" i="4"/>
  <c r="G35" i="4"/>
  <c r="G34" i="4"/>
  <c r="I34" i="4"/>
  <c r="G33" i="4"/>
  <c r="H33" i="4" s="1"/>
  <c r="G32" i="4"/>
  <c r="I32" i="4"/>
  <c r="G34" i="2"/>
  <c r="G35" i="2" s="1"/>
  <c r="G36" i="2" s="1"/>
  <c r="G37" i="2"/>
  <c r="G38" i="2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/>
  <c r="H32" i="4"/>
  <c r="H36" i="4"/>
  <c r="H40" i="4"/>
  <c r="I41" i="4"/>
  <c r="I45" i="4"/>
  <c r="H34" i="4"/>
  <c r="H38" i="4"/>
  <c r="H42" i="4"/>
  <c r="H46" i="4"/>
  <c r="N3" i="3"/>
  <c r="N2" i="3"/>
  <c r="R3" i="3"/>
  <c r="Q3" i="3"/>
  <c r="R4" i="3"/>
  <c r="U3" i="3"/>
  <c r="K3" i="3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I31" i="4"/>
  <c r="G30" i="4"/>
  <c r="H30" i="4"/>
  <c r="G29" i="4"/>
  <c r="H29" i="4"/>
  <c r="G28" i="4"/>
  <c r="I28" i="4"/>
  <c r="G27" i="4"/>
  <c r="H27" i="4"/>
  <c r="G26" i="4"/>
  <c r="I26" i="4"/>
  <c r="G25" i="4"/>
  <c r="I25" i="4" s="1"/>
  <c r="H25" i="4"/>
  <c r="G24" i="4"/>
  <c r="H24" i="4"/>
  <c r="G23" i="4"/>
  <c r="I23" i="4"/>
  <c r="G22" i="4"/>
  <c r="H22" i="4"/>
  <c r="G21" i="4"/>
  <c r="I21" i="4" s="1"/>
  <c r="H21" i="4"/>
  <c r="G20" i="4"/>
  <c r="H20" i="4"/>
  <c r="G19" i="4"/>
  <c r="H19" i="4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/>
  <c r="G22" i="2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/>
  <c r="I20" i="4"/>
  <c r="I30" i="4"/>
  <c r="I19" i="4"/>
  <c r="I29" i="4"/>
  <c r="H18" i="4"/>
  <c r="H23" i="4"/>
  <c r="H26" i="4"/>
  <c r="H28" i="4"/>
  <c r="I24" i="4"/>
  <c r="O3" i="3"/>
  <c r="P4" i="3" s="1"/>
  <c r="Q5" i="3" s="1"/>
  <c r="R6" i="3" s="1"/>
  <c r="I27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37" i="5"/>
  <c r="R55" i="5"/>
  <c r="R19" i="5"/>
  <c r="R4" i="5"/>
  <c r="R10" i="5"/>
  <c r="R54" i="5"/>
  <c r="R8" i="5"/>
  <c r="R44" i="5"/>
  <c r="R51" i="5"/>
  <c r="R29" i="5"/>
  <c r="R107" i="5"/>
  <c r="R106" i="5"/>
  <c r="R105" i="5"/>
  <c r="R42" i="5"/>
  <c r="R46" i="5"/>
  <c r="R34" i="5"/>
  <c r="R92" i="5"/>
  <c r="R84" i="5"/>
  <c r="R52" i="5"/>
  <c r="R39" i="5"/>
  <c r="R99" i="5"/>
  <c r="R64" i="5"/>
  <c r="R63" i="5"/>
  <c r="R48" i="5"/>
  <c r="R11" i="5"/>
  <c r="R100" i="5"/>
  <c r="R90" i="5"/>
  <c r="R97" i="5"/>
  <c r="R71" i="5"/>
  <c r="R62" i="5"/>
  <c r="R22" i="5"/>
  <c r="R9" i="5"/>
  <c r="R98" i="5"/>
  <c r="R96" i="5"/>
  <c r="R70" i="5"/>
  <c r="R61" i="5"/>
  <c r="R21" i="5"/>
  <c r="R7" i="5"/>
  <c r="R95" i="5"/>
  <c r="R87" i="5"/>
  <c r="R60" i="5"/>
  <c r="R43" i="5"/>
  <c r="R6" i="5"/>
  <c r="R94" i="5"/>
  <c r="R68" i="5"/>
  <c r="R58" i="5"/>
  <c r="R18" i="5"/>
  <c r="R5" i="5"/>
  <c r="R93" i="5"/>
  <c r="R85" i="5"/>
  <c r="R56" i="5"/>
  <c r="R40" i="5"/>
  <c r="O13" i="5"/>
  <c r="O2" i="5"/>
  <c r="G3" i="4"/>
  <c r="I3" i="4"/>
  <c r="G4" i="4"/>
  <c r="H4" i="4"/>
  <c r="G5" i="4"/>
  <c r="I5" i="4"/>
  <c r="G6" i="4"/>
  <c r="I6" i="4"/>
  <c r="G7" i="4"/>
  <c r="I7" i="4"/>
  <c r="G8" i="4"/>
  <c r="H8" i="4" s="1"/>
  <c r="I8" i="4"/>
  <c r="G9" i="4"/>
  <c r="I9" i="4"/>
  <c r="G10" i="4"/>
  <c r="I10" i="4" s="1"/>
  <c r="H10" i="4"/>
  <c r="G11" i="4"/>
  <c r="I11" i="4"/>
  <c r="G12" i="4"/>
  <c r="I12" i="4"/>
  <c r="G13" i="4"/>
  <c r="I13" i="4"/>
  <c r="G14" i="4"/>
  <c r="H14" i="4" s="1"/>
  <c r="I14" i="4"/>
  <c r="G15" i="4"/>
  <c r="I15" i="4"/>
  <c r="G16" i="4"/>
  <c r="H16" i="4" s="1"/>
  <c r="I16" i="4"/>
  <c r="G2" i="4"/>
  <c r="I2" i="4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/>
  <c r="G4" i="2"/>
  <c r="G5" i="2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3" i="4"/>
  <c r="H12" i="4"/>
  <c r="H7" i="4"/>
  <c r="H11" i="4"/>
  <c r="H6" i="4"/>
  <c r="H15" i="4"/>
  <c r="H2" i="4"/>
  <c r="H13" i="4"/>
  <c r="H9" i="4"/>
  <c r="H5" i="4"/>
  <c r="I4" i="4"/>
  <c r="A37" i="3" l="1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S2" i="3" l="1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H1605" i="1" s="1"/>
  <c r="H1606" i="1" s="1"/>
  <c r="H1607" i="1" s="1"/>
  <c r="H1608" i="1" s="1"/>
  <c r="H1609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A41" i="3" l="1"/>
  <c r="AE40" i="3"/>
  <c r="AF42" i="3"/>
  <c r="R25" i="3"/>
  <c r="S25" i="3" s="1"/>
  <c r="Q15" i="3"/>
  <c r="R16" i="3" s="1"/>
  <c r="S16" i="3" s="1"/>
  <c r="S47" i="3"/>
  <c r="AF47" i="3" s="1"/>
  <c r="AE41" i="3" l="1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s="1"/>
</calcChain>
</file>

<file path=xl/comments1.xml><?xml version="1.0" encoding="utf-8"?>
<comments xmlns="http://schemas.openxmlformats.org/spreadsheetml/2006/main">
  <authors>
    <author>huskywang</author>
  </authors>
  <commentList>
    <comment ref="S48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<sst xmlns="http://schemas.openxmlformats.org/spreadsheetml/2006/main" count="5746" uniqueCount="1006">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</sst>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1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38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团对记录!$AF$36:$AF$56</c:f>
              <c:numCache>
                <c:formatCode>_ * #,##0.00_ ;_ * \-#,##0.00_ ;_ * "-"??_ ;_ @_ </c:formatCode>
                <c:ptCount val="21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团对记录!$AG$36:$AG$56</c:f>
              <c:numCache>
                <c:formatCode>_ * #,##0_ ;_ * \-#,##0_ ;_ * "-"??_ ;_ @_ </c:formatCode>
                <c:ptCount val="21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24</xdr:col>
      <xdr:colOff>169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24</xdr:col>
      <xdr:colOff>1498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24</xdr:col>
      <xdr:colOff>1498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24</xdr:col>
      <xdr:colOff>545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24</xdr:col>
      <xdr:colOff>1891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24</xdr:col>
      <xdr:colOff>1334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24</xdr:col>
      <xdr:colOff>1334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24</xdr:col>
      <xdr:colOff>1334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24</xdr:col>
      <xdr:colOff>1334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24</xdr:col>
      <xdr:colOff>1334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58"/>
  <sheetViews>
    <sheetView tabSelected="1" zoomScale="90" zoomScaleNormal="90" workbookViewId="0">
      <pane ySplit="1" topLeftCell="A23" activePane="bottomLeft" state="frozen"/>
      <selection pane="bottomLeft" activeCell="A2" sqref="A2"/>
    </sheetView>
  </sheetViews>
  <sheetFormatPr defaultColWidth="9" defaultRowHeight="16.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4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1.5703125" style="310" bestFit="1" customWidth="1"/>
    <col min="24" max="24" width="16.425781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>
      <c r="A20" s="312">
        <f t="shared" ref="A20:A58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7.25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7.25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>
      <c r="A37" s="312">
        <f t="shared" si="119"/>
        <v>36</v>
      </c>
      <c r="B37" s="313">
        <f t="shared" ref="B37:B58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7.25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7.25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7">A54</f>
        <v>53</v>
      </c>
      <c r="AF54" s="319">
        <f t="shared" ref="AF54" si="398">S54</f>
        <v>2254.5700000000002</v>
      </c>
      <c r="AG54" s="312">
        <f t="shared" ref="AG54" si="399">T54</f>
        <v>70</v>
      </c>
    </row>
    <row r="55" spans="1:33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0">E55-F55-G55</f>
        <v>6</v>
      </c>
      <c r="I55" s="314">
        <f>30/E55</f>
        <v>1</v>
      </c>
      <c r="J55" s="312">
        <f>舟賽記錄!S1511</f>
        <v>902</v>
      </c>
      <c r="K55" s="310">
        <f t="shared" ref="K55" si="401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2">-(J55/E55)</f>
        <v>-30.066666666666666</v>
      </c>
      <c r="O55" s="419">
        <f t="shared" ref="O55" si="403">SUM(K55:N55)</f>
        <v>2253.3000000000002</v>
      </c>
      <c r="P55" s="420">
        <f t="shared" ref="P55" si="404">O54</f>
        <v>2254.5666666666666</v>
      </c>
      <c r="Q55" s="326">
        <f t="shared" ref="Q55" si="405">P54</f>
        <v>2246.6896551724135</v>
      </c>
      <c r="R55" s="323">
        <f t="shared" ref="R55" si="406">Q54</f>
        <v>2185.0666666666666</v>
      </c>
      <c r="S55" s="359">
        <f>ROUND(SUM(O55,P55),2)</f>
        <v>4507.87</v>
      </c>
      <c r="T55" s="331">
        <v>64</v>
      </c>
      <c r="U55" s="324">
        <f>T54-T55</f>
        <v>6</v>
      </c>
      <c r="V55" s="319">
        <v>4590.46</v>
      </c>
      <c r="W55" s="319">
        <f>V55/2</f>
        <v>2295.23</v>
      </c>
      <c r="X55" s="4" t="s">
        <v>998</v>
      </c>
      <c r="AE55" s="312">
        <f t="shared" ref="AE55" si="407">A55</f>
        <v>54</v>
      </c>
      <c r="AF55" s="319">
        <f t="shared" ref="AF55" si="408">S55</f>
        <v>4507.87</v>
      </c>
      <c r="AG55" s="312">
        <f t="shared" ref="AG55" si="409">T55</f>
        <v>64</v>
      </c>
    </row>
    <row r="56" spans="1:33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0">E56-F56-G56</f>
        <v>6</v>
      </c>
      <c r="I56" s="314">
        <f>29/E56</f>
        <v>1</v>
      </c>
      <c r="J56" s="312">
        <f>舟賽記錄!S1541</f>
        <v>910</v>
      </c>
      <c r="K56" s="310">
        <f t="shared" ref="K56" si="411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2">-(J56/E56)</f>
        <v>-31.379310344827587</v>
      </c>
      <c r="O56" s="422">
        <f t="shared" ref="O56" si="413">SUM(K56:N56)</f>
        <v>2264.1724137931037</v>
      </c>
      <c r="P56" s="434">
        <f t="shared" ref="P56" si="414">O55</f>
        <v>2253.3000000000002</v>
      </c>
      <c r="Q56" s="420">
        <f t="shared" ref="Q56" si="415">P55</f>
        <v>2254.5666666666666</v>
      </c>
      <c r="R56" s="383">
        <f t="shared" ref="R56" si="416">Q55</f>
        <v>2246.6896551724135</v>
      </c>
      <c r="S56" s="359">
        <f>ROUND(SUM(O56,Q56),2)</f>
        <v>4518.74</v>
      </c>
      <c r="T56" s="336">
        <v>79</v>
      </c>
      <c r="U56" s="324">
        <f>T55-T56</f>
        <v>-15</v>
      </c>
      <c r="V56" s="319">
        <v>4590.46</v>
      </c>
      <c r="W56" s="319">
        <f>V56/2</f>
        <v>2295.23</v>
      </c>
      <c r="X56" s="4" t="s">
        <v>998</v>
      </c>
      <c r="AE56" s="312">
        <f t="shared" ref="AE56" si="417">A56</f>
        <v>55</v>
      </c>
      <c r="AF56" s="319">
        <f t="shared" ref="AF56" si="418">S56</f>
        <v>4518.74</v>
      </c>
      <c r="AG56" s="312">
        <f t="shared" ref="AG56" si="419">T56</f>
        <v>79</v>
      </c>
    </row>
    <row r="57" spans="1:33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0">E57-F57-G57</f>
        <v>0</v>
      </c>
      <c r="I57" s="314">
        <f>30/E57</f>
        <v>1</v>
      </c>
      <c r="J57" s="312">
        <f>舟賽記錄!S1570</f>
        <v>1078</v>
      </c>
      <c r="K57" s="310">
        <f t="shared" ref="K57" si="421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2">-(J57/E57)</f>
        <v>-35.93333333333333</v>
      </c>
      <c r="O57" s="23">
        <f t="shared" ref="O57" si="423">SUM(K57:N57)</f>
        <v>2240.2333333333331</v>
      </c>
      <c r="P57" s="427">
        <f t="shared" ref="P57" si="424">O56</f>
        <v>2264.1724137931037</v>
      </c>
      <c r="Q57" s="435">
        <f t="shared" ref="Q57" si="425">P56</f>
        <v>2253.3000000000002</v>
      </c>
      <c r="R57" s="420">
        <f t="shared" ref="R57" si="426">Q56</f>
        <v>2254.5666666666666</v>
      </c>
      <c r="S57" s="359">
        <f>ROUND(SUM(P57,R57),2)</f>
        <v>4518.74</v>
      </c>
      <c r="T57" s="331">
        <v>96</v>
      </c>
      <c r="U57" s="324">
        <f>T56-T57</f>
        <v>-17</v>
      </c>
      <c r="V57" s="319">
        <v>4597.17</v>
      </c>
      <c r="W57" s="319">
        <f>V57/2</f>
        <v>2298.585</v>
      </c>
      <c r="X57" s="4" t="s">
        <v>999</v>
      </c>
      <c r="AE57" s="312">
        <f t="shared" ref="AE57" si="427">A57</f>
        <v>56</v>
      </c>
      <c r="AF57" s="319">
        <f t="shared" ref="AF57" si="428">S57</f>
        <v>4518.74</v>
      </c>
      <c r="AG57" s="312">
        <f t="shared" ref="AG57" si="429">T57</f>
        <v>96</v>
      </c>
    </row>
    <row r="58" spans="1:33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64800</v>
      </c>
      <c r="E58" s="312">
        <f>舟賽記錄!P1600</f>
        <v>30</v>
      </c>
      <c r="F58" s="312">
        <v>23</v>
      </c>
      <c r="G58" s="312">
        <v>7</v>
      </c>
      <c r="H58" s="312">
        <f t="shared" ref="H58" si="430">E58-F58-G58</f>
        <v>0</v>
      </c>
      <c r="I58" s="314">
        <f>30/E58</f>
        <v>1</v>
      </c>
      <c r="J58" s="312">
        <f>舟賽記錄!S1600</f>
        <v>0</v>
      </c>
      <c r="K58" s="310">
        <f t="shared" ref="K58" si="431">D58/E58</f>
        <v>2160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2">-(J58/E58)</f>
        <v>0</v>
      </c>
      <c r="O58" s="322">
        <f t="shared" ref="O58" si="433">SUM(K58:N58)</f>
        <v>2298</v>
      </c>
      <c r="P58" s="323">
        <f t="shared" ref="P58" si="434">O57</f>
        <v>2240.2333333333331</v>
      </c>
      <c r="Q58" s="316">
        <f t="shared" ref="Q58" si="435">P57</f>
        <v>2264.1724137931037</v>
      </c>
      <c r="R58" s="317">
        <f t="shared" ref="R58" si="436">Q57</f>
        <v>2253.3000000000002</v>
      </c>
      <c r="S58" s="359">
        <f>ROUND(SUM(P58,R58),2)</f>
        <v>4493.53</v>
      </c>
      <c r="T58" s="336">
        <v>96</v>
      </c>
      <c r="U58" s="324">
        <f>T57-T58</f>
        <v>0</v>
      </c>
      <c r="V58" s="319">
        <v>4597.17</v>
      </c>
      <c r="W58" s="319">
        <f>V58/2</f>
        <v>2298.585</v>
      </c>
      <c r="X58" s="4" t="s">
        <v>999</v>
      </c>
      <c r="AE58" s="312">
        <f t="shared" ref="AE58" si="437">A58</f>
        <v>57</v>
      </c>
      <c r="AF58" s="319">
        <f t="shared" ref="AF58" si="438">S58</f>
        <v>4493.53</v>
      </c>
      <c r="AG58" s="312">
        <f t="shared" ref="AG58" si="439">T58</f>
        <v>96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629"/>
  <sheetViews>
    <sheetView zoomScale="90" zoomScaleNormal="90" workbookViewId="0">
      <pane ySplit="1" topLeftCell="A1600" activePane="bottomLeft" state="frozen"/>
      <selection pane="bottomLeft" activeCell="AA1626" sqref="AA1626"/>
    </sheetView>
  </sheetViews>
  <sheetFormatPr defaultColWidth="9" defaultRowHeight="16.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7.25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7.25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7.25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7.25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7.25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7.25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7.25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7.25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7.25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7.25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7.25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7.25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7.25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7.25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7.25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7.25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7.25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7.25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7.25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7.25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7.25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7.25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7.25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7.25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7.25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7.25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7.25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7.25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7.25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7.25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7.25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7.25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7.25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7.25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7.25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7.25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7.25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7.25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7.25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7.25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7.25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7.25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7.25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7.25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7.25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7.25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7.25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7.25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7.25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7.25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7.25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7.25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7.25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7.25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7.25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7.25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7.25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7.25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7.25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7.25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7.25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7.25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7.25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7.25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7.25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7.25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7.25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7.25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7.25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7.25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7.25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7.25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7.25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7.25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7.25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7.25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7.25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7.25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7.25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7.25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7.25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7.25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7.25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7.25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7.25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7.25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7.25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7.25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7.25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>
      <c r="A1576" s="280">
        <f t="shared" si="1583"/>
        <v>43101</v>
      </c>
      <c r="B1576" s="167">
        <f t="shared" si="1580"/>
        <v>7</v>
      </c>
      <c r="C1576" s="142" t="s">
        <v>985</v>
      </c>
      <c r="D1576" s="142"/>
      <c r="E1576" s="142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/>
      <c r="M1600" s="194">
        <f t="shared" si="1621"/>
        <v>135</v>
      </c>
      <c r="N1600" s="242">
        <f>IF(J1600=0,0,(K1600-L1600)/J1600)</f>
        <v>135</v>
      </c>
      <c r="O1600" s="192"/>
      <c r="P1600" s="285">
        <f>COUNTA(C1600:C1629)</f>
        <v>30</v>
      </c>
      <c r="Q1600" s="285">
        <v>2</v>
      </c>
      <c r="R1600" s="285">
        <f>SUM(K1600:K1629)</f>
        <v>64800</v>
      </c>
      <c r="S1600" s="410">
        <f>SUM(L1600:L1629)</f>
        <v>0</v>
      </c>
      <c r="T1600" s="232"/>
    </row>
    <row r="1601" spans="1:20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/>
      <c r="M1601" s="194">
        <f>IF(J1601=0,0,(K1601)/J1601)</f>
        <v>135</v>
      </c>
      <c r="N1601" s="242">
        <f t="shared" ref="N1601" si="1623">IF(J1601=0,0,(K1601-L1601)/J1601)</f>
        <v>135</v>
      </c>
      <c r="O1601" s="192"/>
      <c r="P1601" s="285">
        <f>P1600</f>
        <v>30</v>
      </c>
      <c r="Q1601" s="285">
        <f>Q1600</f>
        <v>2</v>
      </c>
      <c r="R1601" s="285">
        <f>R1600</f>
        <v>64800</v>
      </c>
      <c r="S1601" s="66" t="s">
        <v>744</v>
      </c>
    </row>
    <row r="1602" spans="1:20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/>
      <c r="M1602" s="194">
        <f>IF(J1602=0,0,(K1602)/J1602)</f>
        <v>135</v>
      </c>
      <c r="N1602" s="242">
        <f>IF(J1602=0,0,(K1602-L1602)/J1602)</f>
        <v>135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64800</v>
      </c>
      <c r="S1602" s="194">
        <f>AVERAGE(M1600:M1629)</f>
        <v>135</v>
      </c>
      <c r="T1602" s="232"/>
    </row>
    <row r="1603" spans="1:20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/>
      <c r="M1603" s="194">
        <f t="shared" ref="M1603" si="1629">IF(J1603=0,0,(K1603)/J1603)</f>
        <v>135</v>
      </c>
      <c r="N1603" s="242">
        <f>IF(J1603=0,0,(K1603-L1603)/J1603)</f>
        <v>135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64800</v>
      </c>
      <c r="S1603" s="66" t="s">
        <v>760</v>
      </c>
    </row>
    <row r="1604" spans="1:20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/>
      <c r="M1604" s="194">
        <f>IF(J1604=0,0,(K1604)/J1604)</f>
        <v>135</v>
      </c>
      <c r="N1604" s="242">
        <f>IF(J1604=0,0,(K1604-L1604)/J1604)</f>
        <v>135</v>
      </c>
      <c r="O1604" s="192"/>
      <c r="P1604" s="285">
        <f t="shared" ref="P1604:P1629" si="1631">P1603</f>
        <v>30</v>
      </c>
      <c r="Q1604" s="285">
        <f t="shared" ref="Q1604:Q1629" si="1632">Q1603</f>
        <v>2</v>
      </c>
      <c r="R1604" s="285">
        <f t="shared" ref="R1604:R1629" si="1633">R1603</f>
        <v>64800</v>
      </c>
      <c r="S1604" s="194">
        <f>AVERAGE(F1600:F1629)</f>
        <v>94.433333333333337</v>
      </c>
    </row>
    <row r="1605" spans="1:20">
      <c r="A1605" s="284">
        <f t="shared" si="1630"/>
        <v>43108</v>
      </c>
      <c r="B1605" s="285">
        <f t="shared" ref="B1605:B1629" si="1634">B1604+1</f>
        <v>6</v>
      </c>
      <c r="C1605" s="66" t="s">
        <v>985</v>
      </c>
      <c r="D1605" s="66"/>
      <c r="E1605" s="66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/>
      <c r="M1605" s="250">
        <f t="shared" ref="M1605:M1609" si="1635">IF(J1605=0,0,(K1605)/J1605)</f>
        <v>135</v>
      </c>
      <c r="N1605" s="251">
        <f t="shared" ref="N1605:N1609" si="1636">IF(J1605=0,0,(K1605-L1605)/J1605)</f>
        <v>135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64800</v>
      </c>
      <c r="S1605" s="66" t="s">
        <v>791</v>
      </c>
    </row>
    <row r="1606" spans="1:20">
      <c r="A1606" s="284">
        <f t="shared" si="1630"/>
        <v>43108</v>
      </c>
      <c r="B1606" s="285">
        <f t="shared" si="1634"/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 t="shared" si="1625"/>
        <v>57</v>
      </c>
      <c r="I1606" s="65">
        <v>29</v>
      </c>
      <c r="J1606" s="192">
        <v>16</v>
      </c>
      <c r="K1606" s="192">
        <v>2160</v>
      </c>
      <c r="L1606" s="193"/>
      <c r="M1606" s="194">
        <f t="shared" si="1635"/>
        <v>135</v>
      </c>
      <c r="N1606" s="242">
        <f t="shared" si="1636"/>
        <v>135</v>
      </c>
      <c r="O1606" s="192"/>
      <c r="P1606" s="285">
        <f t="shared" si="1631"/>
        <v>30</v>
      </c>
      <c r="Q1606" s="285">
        <f t="shared" si="1632"/>
        <v>2</v>
      </c>
      <c r="R1606" s="285">
        <f t="shared" si="1633"/>
        <v>64800</v>
      </c>
      <c r="S1606" s="194">
        <f>S1602*P1600*16</f>
        <v>64800</v>
      </c>
    </row>
    <row r="1607" spans="1:20">
      <c r="A1607" s="284">
        <f t="shared" si="1630"/>
        <v>43108</v>
      </c>
      <c r="B1607" s="285">
        <f t="shared" si="1634"/>
        <v>8</v>
      </c>
      <c r="C1607" s="66" t="s">
        <v>967</v>
      </c>
      <c r="D1607" s="66" t="s">
        <v>967</v>
      </c>
      <c r="E1607" s="66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/>
      <c r="M1607" s="194">
        <f>IF(J1607=0,0,(K1607)/J1607)</f>
        <v>135</v>
      </c>
      <c r="N1607" s="242">
        <f>IF(J1607=0,0,(K1607-L1607)/J1607)</f>
        <v>135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64800</v>
      </c>
      <c r="S1607" s="66" t="s">
        <v>771</v>
      </c>
    </row>
    <row r="1608" spans="1:20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/>
      <c r="M1608" s="194">
        <f t="shared" si="1635"/>
        <v>135</v>
      </c>
      <c r="N1608" s="242">
        <f t="shared" si="1636"/>
        <v>135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64800</v>
      </c>
      <c r="S1608" s="194">
        <f>AVERAGE(I1600:I1629)</f>
        <v>22.733333333333334</v>
      </c>
    </row>
    <row r="1609" spans="1:20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/>
      <c r="M1609" s="194">
        <f t="shared" si="1635"/>
        <v>135</v>
      </c>
      <c r="N1609" s="242">
        <f t="shared" si="1636"/>
        <v>135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64800</v>
      </c>
      <c r="S1609" s="66"/>
    </row>
    <row r="1610" spans="1:20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/>
      <c r="M1610" s="194">
        <f>IF(J1610=0,0,(K1610)/J1610)</f>
        <v>135</v>
      </c>
      <c r="N1610" s="242">
        <f>IF(J1610=0,0,(K1610-L1610)/J1610)</f>
        <v>135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64800</v>
      </c>
      <c r="S1610" s="66"/>
    </row>
    <row r="1611" spans="1:20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/>
      <c r="M1611" s="194">
        <f>IF(J1611=0,0,(K1611)/J1611)</f>
        <v>135</v>
      </c>
      <c r="N1611" s="242">
        <f>IF(J1611=0,0,(K1611-L1611)/J1611)</f>
        <v>135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64800</v>
      </c>
      <c r="S1611" s="66"/>
    </row>
    <row r="1612" spans="1:20">
      <c r="A1612" s="284">
        <f t="shared" si="1630"/>
        <v>43108</v>
      </c>
      <c r="B1612" s="285">
        <f t="shared" si="1640"/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 t="shared" si="1625"/>
        <v>57</v>
      </c>
      <c r="I1612" s="65">
        <v>32</v>
      </c>
      <c r="J1612" s="192">
        <v>16</v>
      </c>
      <c r="K1612" s="192">
        <v>2160</v>
      </c>
      <c r="L1612" s="193"/>
      <c r="M1612" s="194">
        <f t="shared" ref="M1612" si="1641">IF(J1612=0,0,(K1612)/J1612)</f>
        <v>135</v>
      </c>
      <c r="N1612" s="242">
        <f t="shared" ref="N1612" si="1642">IF(J1612=0,0,(K1612-L1612)/J1612)</f>
        <v>135</v>
      </c>
      <c r="O1612" s="192"/>
      <c r="P1612" s="285">
        <f t="shared" si="1637"/>
        <v>30</v>
      </c>
      <c r="Q1612" s="285">
        <f t="shared" si="1638"/>
        <v>2</v>
      </c>
      <c r="R1612" s="285">
        <f t="shared" si="1639"/>
        <v>64800</v>
      </c>
      <c r="S1612" s="66"/>
    </row>
    <row r="1613" spans="1:20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/>
      <c r="M1613" s="250">
        <f t="shared" ref="M1613" si="1643">IF(J1613=0,0,(K1613)/J1613)</f>
        <v>135</v>
      </c>
      <c r="N1613" s="251">
        <f t="shared" ref="N1613" si="1644">IF(J1613=0,0,(K1613-L1613)/J1613)</f>
        <v>135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64800</v>
      </c>
      <c r="S1613" s="66"/>
    </row>
    <row r="1614" spans="1:20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/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64800</v>
      </c>
      <c r="S1614" s="66"/>
    </row>
    <row r="1615" spans="1:20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/>
      <c r="M1615" s="194">
        <f t="shared" ref="M1615:M1627" si="1645">IF(J1615=0,0,(K1615)/J1615)</f>
        <v>135</v>
      </c>
      <c r="N1615" s="242">
        <f t="shared" ref="N1615:N1629" si="1646">IF(J1615=0,0,(K1615-L1615)/J1615)</f>
        <v>135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64800</v>
      </c>
      <c r="S1615" s="66"/>
    </row>
    <row r="1616" spans="1:20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/>
      <c r="M1616" s="194">
        <f t="shared" si="1645"/>
        <v>135</v>
      </c>
      <c r="N1616" s="242">
        <f t="shared" si="1646"/>
        <v>135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64800</v>
      </c>
      <c r="S1616" s="66"/>
    </row>
    <row r="1617" spans="1:19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/>
      <c r="M1617" s="250">
        <f t="shared" si="1645"/>
        <v>135</v>
      </c>
      <c r="N1617" s="251">
        <f t="shared" si="1646"/>
        <v>135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64800</v>
      </c>
      <c r="S1617" s="66"/>
    </row>
    <row r="1618" spans="1:19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/>
      <c r="M1618" s="250">
        <f t="shared" si="1645"/>
        <v>135</v>
      </c>
      <c r="N1618" s="251">
        <f t="shared" si="1646"/>
        <v>135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64800</v>
      </c>
      <c r="S1618" s="66"/>
    </row>
    <row r="1619" spans="1:19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/>
      <c r="M1619" s="250">
        <f t="shared" si="1645"/>
        <v>135</v>
      </c>
      <c r="N1619" s="251">
        <f t="shared" si="1646"/>
        <v>135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64800</v>
      </c>
      <c r="S1619" s="66"/>
    </row>
    <row r="1620" spans="1:19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/>
      <c r="M1620" s="250">
        <f t="shared" si="1645"/>
        <v>135</v>
      </c>
      <c r="N1620" s="251">
        <f t="shared" si="1646"/>
        <v>135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64800</v>
      </c>
      <c r="S1620" s="66"/>
    </row>
    <row r="1621" spans="1:19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/>
      <c r="M1621" s="250">
        <f>IF(J1621=0,0,(K1621)/J1621)</f>
        <v>135</v>
      </c>
      <c r="N1621" s="251">
        <f>IF(J1621=0,0,(K1621-L1621)/J1621)</f>
        <v>135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64800</v>
      </c>
      <c r="S1621" s="66"/>
    </row>
    <row r="1622" spans="1:19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/>
      <c r="M1622" s="250">
        <f t="shared" si="1645"/>
        <v>135</v>
      </c>
      <c r="N1622" s="251">
        <f t="shared" si="1646"/>
        <v>135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64800</v>
      </c>
      <c r="S1622" s="66"/>
    </row>
    <row r="1623" spans="1:19">
      <c r="A1623" s="284">
        <f t="shared" si="1630"/>
        <v>43108</v>
      </c>
      <c r="B1623" s="285">
        <f t="shared" si="1640"/>
        <v>24</v>
      </c>
      <c r="C1623" s="28" t="s">
        <v>614</v>
      </c>
      <c r="D1623" s="66" t="s">
        <v>929</v>
      </c>
      <c r="E1623" s="66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/>
      <c r="M1623" s="194">
        <f t="shared" si="1645"/>
        <v>135</v>
      </c>
      <c r="N1623" s="242">
        <f t="shared" si="1646"/>
        <v>135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64800</v>
      </c>
      <c r="S1623" s="66"/>
    </row>
    <row r="1624" spans="1:19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16</v>
      </c>
      <c r="K1624" s="192">
        <v>2160</v>
      </c>
      <c r="L1624" s="193"/>
      <c r="M1624" s="194">
        <f t="shared" ref="M1624" si="1647">IF(J1624=0,0,(K1624)/J1624)</f>
        <v>135</v>
      </c>
      <c r="N1624" s="242">
        <f t="shared" ref="N1624" si="1648">IF(J1624=0,0,(K1624-L1624)/J1624)</f>
        <v>135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64800</v>
      </c>
      <c r="S1624" s="66"/>
    </row>
    <row r="1625" spans="1:19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/>
      <c r="M1625" s="250">
        <f t="shared" si="1645"/>
        <v>135</v>
      </c>
      <c r="N1625" s="251">
        <f t="shared" si="1646"/>
        <v>135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64800</v>
      </c>
      <c r="S1625" s="66"/>
    </row>
    <row r="1626" spans="1:19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16</v>
      </c>
      <c r="K1626" s="192">
        <v>2160</v>
      </c>
      <c r="L1626" s="193"/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64800</v>
      </c>
      <c r="S1626" s="66"/>
    </row>
    <row r="1627" spans="1:19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/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64800</v>
      </c>
      <c r="S1627" s="66"/>
    </row>
    <row r="1628" spans="1:19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/>
      <c r="M1628" s="194">
        <f>IF(J1628=0,0,(K1628)/J1628)</f>
        <v>135</v>
      </c>
      <c r="N1628" s="242">
        <f t="shared" si="1646"/>
        <v>135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64800</v>
      </c>
      <c r="S1628" s="66"/>
    </row>
    <row r="1629" spans="1:19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/>
      <c r="M1629" s="250">
        <f t="shared" ref="M1629" si="1651">IF(J1629=0,0,(K1629)/J1629)</f>
        <v>135</v>
      </c>
      <c r="N1629" s="251">
        <f t="shared" si="1646"/>
        <v>135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64800</v>
      </c>
      <c r="S1629" s="66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.7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6.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6.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6.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6.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6.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6.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6.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6.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workbookViewId="0">
      <selection activeCell="E18" sqref="E18"/>
    </sheetView>
  </sheetViews>
  <sheetFormatPr defaultRowHeight="15.75"/>
  <sheetData>
    <row r="1" spans="1:4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 ht="16.5">
      <c r="A2" s="327">
        <v>21</v>
      </c>
      <c r="B2" s="310">
        <v>35</v>
      </c>
      <c r="C2" s="327">
        <v>1</v>
      </c>
      <c r="D2" s="310">
        <v>50</v>
      </c>
    </row>
    <row r="3" spans="1:4" ht="16.5">
      <c r="A3" s="327">
        <v>22</v>
      </c>
      <c r="B3" s="310">
        <v>40</v>
      </c>
      <c r="C3" s="327">
        <v>2</v>
      </c>
      <c r="D3" s="310">
        <v>38</v>
      </c>
    </row>
    <row r="4" spans="1:4" ht="16.5">
      <c r="A4" s="327">
        <v>23</v>
      </c>
      <c r="B4" s="310">
        <v>46</v>
      </c>
      <c r="C4" s="327">
        <v>3</v>
      </c>
      <c r="D4" s="310">
        <v>30</v>
      </c>
    </row>
    <row r="5" spans="1:4" ht="16.5">
      <c r="A5" s="327">
        <v>24</v>
      </c>
      <c r="B5" s="310">
        <v>52</v>
      </c>
      <c r="C5" s="327">
        <v>4</v>
      </c>
      <c r="D5" s="310">
        <v>25</v>
      </c>
    </row>
    <row r="6" spans="1:4" ht="16.5">
      <c r="A6" s="327">
        <v>25</v>
      </c>
      <c r="B6" s="310">
        <v>59</v>
      </c>
      <c r="C6" s="327">
        <v>5</v>
      </c>
      <c r="D6" s="310">
        <v>20</v>
      </c>
    </row>
    <row r="7" spans="1:4" ht="16.5">
      <c r="A7" s="327">
        <v>26</v>
      </c>
      <c r="B7" s="310">
        <v>67</v>
      </c>
      <c r="C7" s="327">
        <v>6</v>
      </c>
      <c r="D7" s="310">
        <v>15</v>
      </c>
    </row>
    <row r="8" spans="1:4" ht="16.5">
      <c r="A8" s="327">
        <v>27</v>
      </c>
      <c r="B8" s="310">
        <v>75</v>
      </c>
      <c r="C8" s="327">
        <v>7</v>
      </c>
      <c r="D8" s="310">
        <v>10</v>
      </c>
    </row>
    <row r="9" spans="1:4" ht="16.5">
      <c r="A9" s="327">
        <v>28</v>
      </c>
      <c r="B9" s="310">
        <v>83</v>
      </c>
    </row>
    <row r="10" spans="1:4" ht="16.5">
      <c r="A10" s="327">
        <v>29</v>
      </c>
      <c r="B10" s="310">
        <v>91</v>
      </c>
    </row>
    <row r="11" spans="1:4" ht="16.5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B10"/>
  <sheetViews>
    <sheetView workbookViewId="0">
      <selection activeCell="K33" sqref="K33"/>
    </sheetView>
  </sheetViews>
  <sheetFormatPr defaultColWidth="9" defaultRowHeight="16.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5" sqref="F35"/>
    </sheetView>
  </sheetViews>
  <sheetFormatPr defaultRowHeight="15.7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王昌元</cp:lastModifiedBy>
  <dcterms:created xsi:type="dcterms:W3CDTF">2016-11-28T06:00:26Z</dcterms:created>
  <dcterms:modified xsi:type="dcterms:W3CDTF">2018-01-08T06:44:37Z</dcterms:modified>
</cp:coreProperties>
</file>